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<sst xmlns="http://schemas.openxmlformats.org/spreadsheetml/2006/main" count="70" uniqueCount="47">
  <si>
    <t>Average Dwell Time</t>
  </si>
  <si>
    <t>Minutes</t>
  </si>
  <si>
    <t>Acceleration Length</t>
  </si>
  <si>
    <t>Miles</t>
  </si>
  <si>
    <t>Top Speed</t>
  </si>
  <si>
    <t>Miles per hour</t>
  </si>
  <si>
    <t>Acceleration Style</t>
  </si>
  <si>
    <t>Smooth</t>
  </si>
  <si>
    <t>Smooth, Fast, Slow</t>
  </si>
  <si>
    <t>Average Speed during acceleration/deceleration</t>
  </si>
  <si>
    <t>mph</t>
  </si>
  <si>
    <t>Segment</t>
  </si>
  <si>
    <t>Distance Marker</t>
  </si>
  <si>
    <t>Distance between (miles)</t>
  </si>
  <si>
    <t>Station Busyness</t>
  </si>
  <si>
    <t>Running at full speed</t>
  </si>
  <si>
    <t>Acceleration/Deceleration</t>
  </si>
  <si>
    <t>Acceleration Time (mins)</t>
  </si>
  <si>
    <t>Full Speed Time (mins)</t>
  </si>
  <si>
    <t>Deceleration Time (mins)</t>
  </si>
  <si>
    <t>Travel Time (mins)</t>
  </si>
  <si>
    <t>Dwell Time (mins)</t>
  </si>
  <si>
    <t>Time (Mins)</t>
  </si>
  <si>
    <t>Time (H:M:S)</t>
  </si>
  <si>
    <t>Boston South</t>
  </si>
  <si>
    <t>Point of Origin</t>
  </si>
  <si>
    <t>Travel</t>
  </si>
  <si>
    <t>Boston Back Bay</t>
  </si>
  <si>
    <t>Idle</t>
  </si>
  <si>
    <t>Route 128</t>
  </si>
  <si>
    <t>Medium</t>
  </si>
  <si>
    <t>Providence</t>
  </si>
  <si>
    <t>New Haven</t>
  </si>
  <si>
    <t>New York Penn</t>
  </si>
  <si>
    <t>Busy</t>
  </si>
  <si>
    <t>Newark Penn</t>
  </si>
  <si>
    <t>Newark Airport</t>
  </si>
  <si>
    <t>Trenton</t>
  </si>
  <si>
    <t>Philadelphia</t>
  </si>
  <si>
    <t>Wilmington</t>
  </si>
  <si>
    <t>Baltimore</t>
  </si>
  <si>
    <t>BWI Airport</t>
  </si>
  <si>
    <t>Washington DC</t>
  </si>
  <si>
    <t>Point of Destination</t>
  </si>
  <si>
    <t>Totals</t>
  </si>
  <si>
    <t>Distance</t>
  </si>
  <si>
    <t>Travel Time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</si>
</sst>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HH:MM:SS"/>
    <numFmt numFmtId="166" formatCode="HH:MM:SS\ AM/PM"/>
  </numFmts>
  <fonts count="2">
    <font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2" borderId="1" xfId="0" applyFill="1" applyBorder="1" applyAlignment="1" applyProtection="1">
      <alignment/>
      <protection locked="0"/>
    </xf>
    <xf numFmtId="164" fontId="0" fillId="2" borderId="1" xfId="0" applyFont="1" applyFill="1" applyBorder="1" applyAlignment="1" applyProtection="1">
      <alignment horizontal="right"/>
      <protection locked="0"/>
    </xf>
    <xf numFmtId="164" fontId="0" fillId="0" borderId="1" xfId="0" applyNumberFormat="1" applyFill="1" applyBorder="1" applyAlignment="1" applyProtection="1">
      <alignment/>
      <protection hidden="1"/>
    </xf>
    <xf numFmtId="164" fontId="0" fillId="0" borderId="0" xfId="0" applyNumberFormat="1" applyFill="1" applyBorder="1" applyAlignment="1" applyProtection="1">
      <alignment/>
      <protection hidden="1"/>
    </xf>
    <xf numFmtId="164" fontId="0" fillId="0" borderId="0" xfId="0" applyFont="1" applyAlignment="1" applyProtection="1">
      <alignment/>
      <protection hidden="1"/>
    </xf>
    <xf numFmtId="164" fontId="0" fillId="0" borderId="0" xfId="0" applyFont="1" applyAlignment="1" applyProtection="1">
      <alignment horizontal="right"/>
      <protection hidden="1"/>
    </xf>
    <xf numFmtId="165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/>
      <protection hidden="1"/>
    </xf>
    <xf numFmtId="164" fontId="0" fillId="0" borderId="0" xfId="0" applyNumberFormat="1" applyAlignment="1" applyProtection="1">
      <alignment horizontal="right"/>
      <protection hidden="1"/>
    </xf>
    <xf numFmtId="164" fontId="0" fillId="3" borderId="2" xfId="0" applyFont="1" applyFill="1" applyBorder="1" applyAlignment="1" applyProtection="1">
      <alignment horizontal="right"/>
      <protection hidden="1"/>
    </xf>
    <xf numFmtId="166" fontId="0" fillId="0" borderId="0" xfId="0" applyNumberFormat="1" applyAlignment="1" applyProtection="1">
      <alignment/>
      <protection hidden="1"/>
    </xf>
    <xf numFmtId="164" fontId="0" fillId="0" borderId="0" xfId="0" applyFont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3" sqref="B3"/>
    </sheetView>
  </sheetViews>
  <sheetFormatPr defaultColWidth="12.57421875" defaultRowHeight="12.75"/>
  <cols>
    <col min="1" max="1" width="45.57421875" style="0" customWidth="1"/>
    <col min="2" max="2" width="15.00390625" style="0" customWidth="1"/>
    <col min="3" max="3" width="26.140625" style="0" customWidth="1"/>
    <col min="4" max="4" width="17.57421875" style="0" customWidth="1"/>
    <col min="5" max="9" width="0" style="0" hidden="1" customWidth="1"/>
    <col min="10" max="10" width="16.140625" style="0" customWidth="1"/>
    <col min="11" max="11" width="17.57421875" style="0" customWidth="1"/>
    <col min="12" max="16384" width="11.57421875" style="0" customWidth="1"/>
  </cols>
  <sheetData>
    <row r="1" spans="1:3" ht="12.75">
      <c r="A1" s="1" t="s">
        <v>0</v>
      </c>
      <c r="B1" s="2">
        <v>2</v>
      </c>
      <c r="C1" t="s">
        <v>1</v>
      </c>
    </row>
    <row r="2" spans="1:3" ht="12.75">
      <c r="A2" s="1" t="s">
        <v>2</v>
      </c>
      <c r="B2" s="2">
        <v>5</v>
      </c>
      <c r="C2" t="s">
        <v>3</v>
      </c>
    </row>
    <row r="3" spans="1:3" ht="12.75">
      <c r="A3" s="1" t="s">
        <v>4</v>
      </c>
      <c r="B3" s="2">
        <v>110</v>
      </c>
      <c r="C3" t="s">
        <v>5</v>
      </c>
    </row>
    <row r="4" spans="1:3" ht="12.75">
      <c r="A4" s="1" t="s">
        <v>6</v>
      </c>
      <c r="B4" s="3" t="s">
        <v>7</v>
      </c>
      <c r="C4" t="s">
        <v>8</v>
      </c>
    </row>
    <row r="5" spans="1:3" ht="12.75">
      <c r="A5" s="1" t="s">
        <v>9</v>
      </c>
      <c r="B5" s="4">
        <f>IF(B4="Smooth",B3/2,(IF(B4="Fast",(B3/3)*2,(B3/3))))</f>
        <v>55</v>
      </c>
      <c r="C5" t="s">
        <v>10</v>
      </c>
    </row>
    <row r="6" spans="1:2" ht="12.75">
      <c r="A6" s="1"/>
      <c r="B6" s="5"/>
    </row>
    <row r="9" spans="1:13" ht="12.75">
      <c r="A9" s="6" t="s">
        <v>11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  <c r="M9" s="6" t="s">
        <v>23</v>
      </c>
    </row>
    <row r="10" spans="1:13" ht="12.75">
      <c r="A10" s="7" t="s">
        <v>24</v>
      </c>
      <c r="B10" s="6">
        <v>0</v>
      </c>
      <c r="C10" s="6"/>
      <c r="D10" s="7" t="s">
        <v>25</v>
      </c>
      <c r="E10" s="6"/>
      <c r="F10" s="6"/>
      <c r="G10" s="6"/>
      <c r="H10" s="6"/>
      <c r="I10" s="6"/>
      <c r="J10" s="6"/>
      <c r="K10" s="7" t="s">
        <v>25</v>
      </c>
      <c r="L10" s="6">
        <v>0</v>
      </c>
      <c r="M10" s="8">
        <f>TIME(0,L10,0)</f>
        <v>0</v>
      </c>
    </row>
    <row r="11" spans="1:13" ht="12.75">
      <c r="A11" s="6" t="s">
        <v>26</v>
      </c>
      <c r="B11" s="6"/>
      <c r="C11" s="9">
        <f>B12-B10</f>
        <v>1</v>
      </c>
      <c r="D11" s="10"/>
      <c r="E11" s="9">
        <f>IF(C11&gt;($B$2*2),C11-($B$2*2),0)</f>
        <v>0</v>
      </c>
      <c r="F11" s="9">
        <f>IF(C11&lt;($B$2*2),(C11/2),$B$2)</f>
        <v>0.5</v>
      </c>
      <c r="G11" s="9">
        <f>ROUNDUP((F11/$B$5)*60,0)</f>
        <v>1</v>
      </c>
      <c r="H11" s="9">
        <f>IF(E11&lt;&gt;0,ROUNDUP((E11/$B$3)*60,0),E11)</f>
        <v>0</v>
      </c>
      <c r="I11" s="9">
        <f>ROUNDUP((F11/$B$5)*60,0)</f>
        <v>1</v>
      </c>
      <c r="J11" s="9">
        <f>G11+H11+I11</f>
        <v>2</v>
      </c>
      <c r="K11" s="7"/>
      <c r="L11" s="9">
        <f>L10+J11</f>
        <v>2</v>
      </c>
      <c r="M11" s="8">
        <f>TIME(0,L11,0)</f>
        <v>0.001388888888888889</v>
      </c>
    </row>
    <row r="12" spans="1:13" ht="12.75">
      <c r="A12" s="7" t="s">
        <v>27</v>
      </c>
      <c r="B12" s="6">
        <v>1</v>
      </c>
      <c r="C12" s="6"/>
      <c r="D12" s="11" t="s">
        <v>28</v>
      </c>
      <c r="E12" s="6"/>
      <c r="F12" s="6"/>
      <c r="G12" s="6"/>
      <c r="H12" s="6"/>
      <c r="I12" s="6"/>
      <c r="J12" s="6"/>
      <c r="K12" s="10">
        <f>ROUNDUP(IF(D12="Busy",(($B$1/2)*3),(IF(D12="Medium",$B$1,($B$1/2)))),0)</f>
        <v>1</v>
      </c>
      <c r="L12" s="9">
        <f>L11+K12</f>
        <v>3</v>
      </c>
      <c r="M12" s="8">
        <f>TIME(0,L12,0)</f>
        <v>0.0020833333333333333</v>
      </c>
    </row>
    <row r="13" spans="1:13" ht="12.75">
      <c r="A13" s="6" t="s">
        <v>26</v>
      </c>
      <c r="B13" s="6"/>
      <c r="C13" s="9">
        <f>B14-B12</f>
        <v>10</v>
      </c>
      <c r="D13" s="10"/>
      <c r="E13" s="9">
        <f>IF(C13&gt;($B$2*2),C13-($B$2*2),0)</f>
        <v>0</v>
      </c>
      <c r="F13" s="9">
        <f>IF(C13&lt;($B$2*2),(C13/2),$B$2)</f>
        <v>5</v>
      </c>
      <c r="G13" s="9">
        <f>ROUNDUP((F13/$B$5)*60,0)</f>
        <v>6</v>
      </c>
      <c r="H13" s="9">
        <f>IF(E13&lt;&gt;0,ROUNDUP((E13/$B$3)*60,0),E13)</f>
        <v>0</v>
      </c>
      <c r="I13" s="9">
        <f>ROUNDUP((F13/$B$5)*60,0)</f>
        <v>6</v>
      </c>
      <c r="J13" s="9">
        <f>G13+H13+I13</f>
        <v>12</v>
      </c>
      <c r="K13" s="7"/>
      <c r="L13" s="9">
        <f>L12+J13</f>
        <v>15</v>
      </c>
      <c r="M13" s="8">
        <f>TIME(0,L13,0)</f>
        <v>0.010416666666666666</v>
      </c>
    </row>
    <row r="14" spans="1:13" ht="12.75">
      <c r="A14" s="7" t="s">
        <v>29</v>
      </c>
      <c r="B14" s="6">
        <v>11</v>
      </c>
      <c r="C14" s="9"/>
      <c r="D14" s="11" t="s">
        <v>30</v>
      </c>
      <c r="E14" s="6"/>
      <c r="F14" s="6"/>
      <c r="G14" s="6"/>
      <c r="H14" s="6"/>
      <c r="I14" s="6"/>
      <c r="J14" s="6"/>
      <c r="K14" s="10">
        <f>ROUNDUP(IF(D14="Busy",(($B$1/2)*3),(IF(D14="Medium",$B$1,($B$1/2)))),0)</f>
        <v>2</v>
      </c>
      <c r="L14" s="9">
        <f>L13+K14</f>
        <v>17</v>
      </c>
      <c r="M14" s="8">
        <f>TIME(0,L14,0)</f>
        <v>0.011805555555555555</v>
      </c>
    </row>
    <row r="15" spans="1:13" ht="12.75">
      <c r="A15" s="6" t="s">
        <v>26</v>
      </c>
      <c r="B15" s="6"/>
      <c r="C15" s="9">
        <f>B16-B14</f>
        <v>32</v>
      </c>
      <c r="D15" s="10"/>
      <c r="E15" s="9">
        <f>IF(C15&gt;($B$2*2),C15-($B$2*2),0)</f>
        <v>22</v>
      </c>
      <c r="F15" s="9">
        <f>IF(C15&lt;($B$2*2),(C15/2),$B$2)</f>
        <v>5</v>
      </c>
      <c r="G15" s="9">
        <f>ROUNDUP((F15/$B$5)*60,0)</f>
        <v>6</v>
      </c>
      <c r="H15" s="9">
        <f>IF(E15&lt;&gt;0,ROUNDUP((E15/$B$3)*60,0),E15)</f>
        <v>12</v>
      </c>
      <c r="I15" s="9">
        <f>ROUNDUP((F15/$B$5)*60,0)</f>
        <v>6</v>
      </c>
      <c r="J15" s="9">
        <f>G15+H15+I15</f>
        <v>24</v>
      </c>
      <c r="K15" s="7"/>
      <c r="L15" s="9">
        <f>L14+J15</f>
        <v>41</v>
      </c>
      <c r="M15" s="8">
        <f>TIME(0,L15,0)</f>
        <v>0.02847222222222222</v>
      </c>
    </row>
    <row r="16" spans="1:13" ht="12.75">
      <c r="A16" s="7" t="s">
        <v>31</v>
      </c>
      <c r="B16" s="6">
        <v>43</v>
      </c>
      <c r="C16" s="9"/>
      <c r="D16" s="11" t="s">
        <v>30</v>
      </c>
      <c r="E16" s="6"/>
      <c r="F16" s="6"/>
      <c r="G16" s="6"/>
      <c r="H16" s="6"/>
      <c r="I16" s="6"/>
      <c r="J16" s="6"/>
      <c r="K16" s="10">
        <f>ROUNDUP(IF(D16="Busy",(($B$1/2)*3),(IF(D16="Medium",$B$1,($B$1/2)))),0)</f>
        <v>2</v>
      </c>
      <c r="L16" s="9">
        <f>L15+K16</f>
        <v>43</v>
      </c>
      <c r="M16" s="8">
        <f>TIME(0,L16,0)</f>
        <v>0.029861111111111113</v>
      </c>
    </row>
    <row r="17" spans="1:13" ht="12.75">
      <c r="A17" s="6" t="s">
        <v>26</v>
      </c>
      <c r="B17" s="6"/>
      <c r="C17" s="9">
        <f>B18-B16</f>
        <v>113</v>
      </c>
      <c r="D17" s="10"/>
      <c r="E17" s="9">
        <f>IF(C17&gt;($B$2*2),C17-($B$2*2),0)</f>
        <v>103</v>
      </c>
      <c r="F17" s="9">
        <f>IF(C17&lt;($B$2*2),(C17/2),$B$2)</f>
        <v>5</v>
      </c>
      <c r="G17" s="9">
        <f>ROUNDUP((F17/$B$5)*60,0)</f>
        <v>6</v>
      </c>
      <c r="H17" s="9">
        <f>IF(E17&lt;&gt;0,ROUNDUP((E17/$B$3)*60,0),E17)</f>
        <v>57</v>
      </c>
      <c r="I17" s="9">
        <f>ROUNDUP((F17/$B$5)*60,0)</f>
        <v>6</v>
      </c>
      <c r="J17" s="9">
        <f>G17+H17+I17</f>
        <v>69</v>
      </c>
      <c r="K17" s="7"/>
      <c r="L17" s="9">
        <f>L16+J17</f>
        <v>112</v>
      </c>
      <c r="M17" s="8">
        <f>TIME(0,L17,0)</f>
        <v>0.07777777777777778</v>
      </c>
    </row>
    <row r="18" spans="1:13" ht="12.75">
      <c r="A18" s="7" t="s">
        <v>32</v>
      </c>
      <c r="B18" s="6">
        <v>156</v>
      </c>
      <c r="C18" s="9"/>
      <c r="D18" s="11" t="s">
        <v>30</v>
      </c>
      <c r="E18" s="6"/>
      <c r="F18" s="6"/>
      <c r="G18" s="6"/>
      <c r="H18" s="6"/>
      <c r="I18" s="6"/>
      <c r="J18" s="6"/>
      <c r="K18" s="10">
        <f>ROUNDUP(IF(D18="Busy",(($B$1/2)*3),(IF(D18="Medium",$B$1,($B$1/2)))),0)</f>
        <v>2</v>
      </c>
      <c r="L18" s="9">
        <f>L17+K18</f>
        <v>114</v>
      </c>
      <c r="M18" s="8">
        <f>TIME(0,L18,0)</f>
        <v>0.07916666666666666</v>
      </c>
    </row>
    <row r="19" spans="1:13" ht="12.75">
      <c r="A19" s="6" t="s">
        <v>26</v>
      </c>
      <c r="B19" s="6"/>
      <c r="C19" s="9">
        <f>B20-B18</f>
        <v>75</v>
      </c>
      <c r="D19" s="10"/>
      <c r="E19" s="9">
        <f>IF(C19&gt;($B$2*2),C19-($B$2*2),0)</f>
        <v>65</v>
      </c>
      <c r="F19" s="9">
        <f>IF(C19&lt;($B$2*2),(C19/2),$B$2)</f>
        <v>5</v>
      </c>
      <c r="G19" s="9">
        <f>ROUNDUP((F19/$B$5)*60,0)</f>
        <v>6</v>
      </c>
      <c r="H19" s="9">
        <f>IF(E19&lt;&gt;0,ROUNDUP((E19/$B$3)*60,0),E19)</f>
        <v>36</v>
      </c>
      <c r="I19" s="9">
        <f>ROUNDUP((F19/$B$5)*60,0)</f>
        <v>6</v>
      </c>
      <c r="J19" s="9">
        <f>G19+H19+I19</f>
        <v>48</v>
      </c>
      <c r="K19" s="7"/>
      <c r="L19" s="9">
        <f>L18+J19</f>
        <v>162</v>
      </c>
      <c r="M19" s="8">
        <f>TIME(0,L19,0)</f>
        <v>0.1125</v>
      </c>
    </row>
    <row r="20" spans="1:13" ht="12.75">
      <c r="A20" s="7" t="s">
        <v>33</v>
      </c>
      <c r="B20" s="6">
        <v>231</v>
      </c>
      <c r="C20" s="9"/>
      <c r="D20" s="11" t="s">
        <v>34</v>
      </c>
      <c r="E20" s="6"/>
      <c r="F20" s="6"/>
      <c r="G20" s="6"/>
      <c r="H20" s="6"/>
      <c r="I20" s="6"/>
      <c r="J20" s="6"/>
      <c r="K20" s="10">
        <f>ROUNDUP(IF(D20="Busy",(($B$1/2)*3),(IF(D20="Medium",$B$1,($B$1/2)))),0)</f>
        <v>3</v>
      </c>
      <c r="L20" s="9">
        <f>L19+K20</f>
        <v>165</v>
      </c>
      <c r="M20" s="8">
        <f>TIME(0,L20,0)</f>
        <v>0.11458333333333333</v>
      </c>
    </row>
    <row r="21" spans="1:13" ht="12.75">
      <c r="A21" s="6" t="s">
        <v>26</v>
      </c>
      <c r="B21" s="6"/>
      <c r="C21" s="9">
        <f>B22-B20</f>
        <v>10</v>
      </c>
      <c r="D21" s="10"/>
      <c r="E21" s="9">
        <f>IF(C21&gt;($B$2*2),C21-($B$2*2),0)</f>
        <v>0</v>
      </c>
      <c r="F21" s="9">
        <f>IF(C21&lt;($B$2*2),(C21/2),$B$2)</f>
        <v>5</v>
      </c>
      <c r="G21" s="9">
        <f>ROUNDUP((F21/$B$5)*60,0)</f>
        <v>6</v>
      </c>
      <c r="H21" s="9">
        <f>IF(E21&lt;&gt;0,ROUNDUP((E21/$B$3)*60,0),E21)</f>
        <v>0</v>
      </c>
      <c r="I21" s="9">
        <f>ROUNDUP((F21/$B$5)*60,0)</f>
        <v>6</v>
      </c>
      <c r="J21" s="9">
        <f>G21+H21+I21</f>
        <v>12</v>
      </c>
      <c r="K21" s="7"/>
      <c r="L21" s="9">
        <f>L20+J21</f>
        <v>177</v>
      </c>
      <c r="M21" s="8">
        <f>TIME(0,L21,0)</f>
        <v>0.12291666666666666</v>
      </c>
    </row>
    <row r="22" spans="1:13" ht="12.75">
      <c r="A22" s="7" t="s">
        <v>35</v>
      </c>
      <c r="B22" s="6">
        <v>241</v>
      </c>
      <c r="C22" s="9"/>
      <c r="D22" s="11" t="s">
        <v>30</v>
      </c>
      <c r="E22" s="6"/>
      <c r="F22" s="6"/>
      <c r="G22" s="6"/>
      <c r="H22" s="6"/>
      <c r="I22" s="6"/>
      <c r="J22" s="6"/>
      <c r="K22" s="10">
        <f>ROUNDUP(IF(D22="Busy",(($B$1/2)*3),(IF(D22="Medium",$B$1,($B$1/2)))),0)</f>
        <v>2</v>
      </c>
      <c r="L22" s="9">
        <f>L21+K22</f>
        <v>179</v>
      </c>
      <c r="M22" s="8">
        <f>TIME(0,L22,0)</f>
        <v>0.12430555555555556</v>
      </c>
    </row>
    <row r="23" spans="1:13" ht="12.75">
      <c r="A23" s="6" t="s">
        <v>26</v>
      </c>
      <c r="B23" s="6"/>
      <c r="C23" s="9">
        <f>B24-B22</f>
        <v>3</v>
      </c>
      <c r="D23" s="10"/>
      <c r="E23" s="9">
        <f>IF(C23&gt;($B$2*2),C23-($B$2*2),0)</f>
        <v>0</v>
      </c>
      <c r="F23" s="9">
        <f>IF(C23&lt;($B$2*2),(C23/2),$B$2)</f>
        <v>1.5</v>
      </c>
      <c r="G23" s="9">
        <f>ROUNDUP((F23/$B$5)*60,0)</f>
        <v>2</v>
      </c>
      <c r="H23" s="9">
        <f>IF(E23&lt;&gt;0,ROUNDUP((E23/$B$3)*60,0),E23)</f>
        <v>0</v>
      </c>
      <c r="I23" s="9">
        <f>ROUNDUP((F23/$B$5)*60,0)</f>
        <v>2</v>
      </c>
      <c r="J23" s="9">
        <f>G23+H23+I23</f>
        <v>4</v>
      </c>
      <c r="K23" s="7"/>
      <c r="L23" s="9">
        <f>L22+J23</f>
        <v>183</v>
      </c>
      <c r="M23" s="8">
        <f>TIME(0,L23,0)</f>
        <v>0.12708333333333333</v>
      </c>
    </row>
    <row r="24" spans="1:13" ht="12.75">
      <c r="A24" s="7" t="s">
        <v>36</v>
      </c>
      <c r="B24" s="6">
        <v>244</v>
      </c>
      <c r="C24" s="9"/>
      <c r="D24" s="11" t="s">
        <v>34</v>
      </c>
      <c r="E24" s="6"/>
      <c r="F24" s="6"/>
      <c r="G24" s="6"/>
      <c r="H24" s="6"/>
      <c r="I24" s="6"/>
      <c r="J24" s="6"/>
      <c r="K24" s="10">
        <f>ROUNDUP(IF(D24="Busy",(($B$1/2)*3),(IF(D24="Medium",$B$1,($B$1/2)))),0)</f>
        <v>3</v>
      </c>
      <c r="L24" s="9">
        <f>L23+K24</f>
        <v>186</v>
      </c>
      <c r="M24" s="8">
        <f>TIME(0,L24,0)</f>
        <v>0.12916666666666668</v>
      </c>
    </row>
    <row r="25" spans="1:13" ht="12.75">
      <c r="A25" s="6" t="s">
        <v>26</v>
      </c>
      <c r="B25" s="6"/>
      <c r="C25" s="9">
        <f>B26-B24</f>
        <v>45</v>
      </c>
      <c r="D25" s="10"/>
      <c r="E25" s="9">
        <f>IF(C25&gt;($B$2*2),C25-($B$2*2),0)</f>
        <v>35</v>
      </c>
      <c r="F25" s="9">
        <f>IF(C25&lt;($B$2*2),(C25/2),$B$2)</f>
        <v>5</v>
      </c>
      <c r="G25" s="9">
        <f>ROUNDUP((F25/$B$5)*60,0)</f>
        <v>6</v>
      </c>
      <c r="H25" s="9">
        <f>IF(E25&lt;&gt;0,ROUNDUP((E25/$B$3)*60,0),E25)</f>
        <v>20</v>
      </c>
      <c r="I25" s="9">
        <f>ROUNDUP((F25/$B$5)*60,0)</f>
        <v>6</v>
      </c>
      <c r="J25" s="9">
        <f>G25+H25+I25</f>
        <v>32</v>
      </c>
      <c r="K25" s="7"/>
      <c r="L25" s="9">
        <f>L24+J25</f>
        <v>218</v>
      </c>
      <c r="M25" s="8">
        <f>TIME(0,L25,0)</f>
        <v>0.15138888888888888</v>
      </c>
    </row>
    <row r="26" spans="1:13" ht="12.75">
      <c r="A26" s="7" t="s">
        <v>37</v>
      </c>
      <c r="B26" s="6">
        <v>289</v>
      </c>
      <c r="C26" s="9"/>
      <c r="D26" s="11" t="s">
        <v>28</v>
      </c>
      <c r="E26" s="6"/>
      <c r="F26" s="6"/>
      <c r="G26" s="6"/>
      <c r="H26" s="6"/>
      <c r="I26" s="6"/>
      <c r="J26" s="6"/>
      <c r="K26" s="10">
        <f>ROUNDUP(IF(D26="Busy",(($B$1/2)*3),(IF(D26="Medium",$B$1,($B$1/2)))),0)</f>
        <v>1</v>
      </c>
      <c r="L26" s="9">
        <f>L25+K26</f>
        <v>219</v>
      </c>
      <c r="M26" s="8">
        <f>TIME(0,L26,0)</f>
        <v>0.15208333333333332</v>
      </c>
    </row>
    <row r="27" spans="1:13" ht="12.75">
      <c r="A27" s="6" t="s">
        <v>26</v>
      </c>
      <c r="B27" s="6"/>
      <c r="C27" s="9">
        <f>B28-B26</f>
        <v>33</v>
      </c>
      <c r="D27" s="10"/>
      <c r="E27" s="9">
        <f>IF(C27&gt;($B$2*2),C27-($B$2*2),0)</f>
        <v>23</v>
      </c>
      <c r="F27" s="9">
        <f>IF(C27&lt;($B$2*2),(C27/2),$B$2)</f>
        <v>5</v>
      </c>
      <c r="G27" s="9">
        <f>ROUNDUP((F27/$B$5)*60,0)</f>
        <v>6</v>
      </c>
      <c r="H27" s="9">
        <f>IF(E27&lt;&gt;0,ROUNDUP((E27/$B$3)*60,0),E27)</f>
        <v>13</v>
      </c>
      <c r="I27" s="9">
        <f>ROUNDUP((F27/$B$5)*60,0)</f>
        <v>6</v>
      </c>
      <c r="J27" s="9">
        <f>G27+H27+I27</f>
        <v>25</v>
      </c>
      <c r="K27" s="7"/>
      <c r="L27" s="9">
        <f>L26+J27</f>
        <v>244</v>
      </c>
      <c r="M27" s="8">
        <f>TIME(0,L27,0)</f>
        <v>0.16944444444444445</v>
      </c>
    </row>
    <row r="28" spans="1:13" ht="12.75">
      <c r="A28" s="7" t="s">
        <v>38</v>
      </c>
      <c r="B28" s="6">
        <v>322</v>
      </c>
      <c r="C28" s="9"/>
      <c r="D28" s="11" t="s">
        <v>34</v>
      </c>
      <c r="E28" s="6"/>
      <c r="F28" s="6"/>
      <c r="G28" s="6"/>
      <c r="H28" s="6"/>
      <c r="I28" s="6"/>
      <c r="J28" s="6"/>
      <c r="K28" s="10">
        <f>ROUNDUP(IF(D28="Busy",(($B$1/2)*3),(IF(D28="Medium",$B$1,($B$1/2)))),0)</f>
        <v>3</v>
      </c>
      <c r="L28" s="9">
        <f>L27+K28</f>
        <v>247</v>
      </c>
      <c r="M28" s="8">
        <f>TIME(0,L28,0)</f>
        <v>0.17152777777777778</v>
      </c>
    </row>
    <row r="29" spans="1:13" ht="12.75">
      <c r="A29" s="6" t="s">
        <v>26</v>
      </c>
      <c r="B29" s="6"/>
      <c r="C29" s="9">
        <f>B30-B28</f>
        <v>25</v>
      </c>
      <c r="D29" s="10"/>
      <c r="E29" s="9">
        <f>IF(C29&gt;($B$2*2),C29-($B$2*2),0)</f>
        <v>15</v>
      </c>
      <c r="F29" s="9">
        <f>IF(C29&lt;($B$2*2),(C29/2),$B$2)</f>
        <v>5</v>
      </c>
      <c r="G29" s="9">
        <f>ROUNDUP((F29/$B$5)*60,0)</f>
        <v>6</v>
      </c>
      <c r="H29" s="9">
        <f>IF(E29&lt;&gt;0,ROUNDUP((E29/$B$3)*60,0),E29)</f>
        <v>9</v>
      </c>
      <c r="I29" s="9">
        <f>ROUNDUP((F29/$B$5)*60,0)</f>
        <v>6</v>
      </c>
      <c r="J29" s="9">
        <f>G29+H29+I29</f>
        <v>21</v>
      </c>
      <c r="K29" s="7"/>
      <c r="L29" s="9">
        <f>L28+J29</f>
        <v>268</v>
      </c>
      <c r="M29" s="8">
        <f>TIME(0,L29,0)</f>
        <v>0.18611111111111112</v>
      </c>
    </row>
    <row r="30" spans="1:13" ht="12.75">
      <c r="A30" s="7" t="s">
        <v>39</v>
      </c>
      <c r="B30" s="6">
        <v>347</v>
      </c>
      <c r="C30" s="9"/>
      <c r="D30" s="11" t="s">
        <v>30</v>
      </c>
      <c r="E30" s="6"/>
      <c r="F30" s="6"/>
      <c r="G30" s="6"/>
      <c r="H30" s="6"/>
      <c r="I30" s="6"/>
      <c r="J30" s="6"/>
      <c r="K30" s="10">
        <f>ROUNDUP(IF(D30="Busy",(($B$1/2)*3),(IF(D30="Medium",$B$1,($B$1/2)))),0)</f>
        <v>2</v>
      </c>
      <c r="L30" s="9">
        <f>L29+K30</f>
        <v>270</v>
      </c>
      <c r="M30" s="8">
        <f>TIME(0,L30,0)</f>
        <v>0.1875</v>
      </c>
    </row>
    <row r="31" spans="1:13" ht="12.75">
      <c r="A31" s="6" t="s">
        <v>26</v>
      </c>
      <c r="B31" s="6"/>
      <c r="C31" s="9">
        <f>B32-B30</f>
        <v>69</v>
      </c>
      <c r="D31" s="10"/>
      <c r="E31" s="9">
        <f>IF(C31&gt;($B$2*2),C31-($B$2*2),0)</f>
        <v>59</v>
      </c>
      <c r="F31" s="9">
        <f>IF(C31&lt;($B$2*2),(C31/2),$B$2)</f>
        <v>5</v>
      </c>
      <c r="G31" s="9">
        <f>ROUNDUP((F31/$B$5)*60,0)</f>
        <v>6</v>
      </c>
      <c r="H31" s="9">
        <f>IF(E31&lt;&gt;0,ROUNDUP((E31/$B$3)*60,0),E31)</f>
        <v>33</v>
      </c>
      <c r="I31" s="9">
        <f>ROUNDUP((F31/$B$5)*60,0)</f>
        <v>6</v>
      </c>
      <c r="J31" s="9">
        <f>G31+H31+I31</f>
        <v>45</v>
      </c>
      <c r="K31" s="7"/>
      <c r="L31" s="9">
        <f>L30+J31</f>
        <v>315</v>
      </c>
      <c r="M31" s="8">
        <f>TIME(0,L31,0)</f>
        <v>0.21875</v>
      </c>
    </row>
    <row r="32" spans="1:13" ht="12.75">
      <c r="A32" s="7" t="s">
        <v>40</v>
      </c>
      <c r="B32" s="6">
        <v>416</v>
      </c>
      <c r="C32" s="9"/>
      <c r="D32" s="11" t="s">
        <v>34</v>
      </c>
      <c r="E32" s="6"/>
      <c r="F32" s="6"/>
      <c r="G32" s="6"/>
      <c r="H32" s="6"/>
      <c r="I32" s="6"/>
      <c r="J32" s="6"/>
      <c r="K32" s="10">
        <f>ROUNDUP(IF(D32="Busy",(($B$1/2)*3),(IF(D32="Medium",$B$1,($B$1/2)))),0)</f>
        <v>3</v>
      </c>
      <c r="L32" s="9">
        <f>L31+K32</f>
        <v>318</v>
      </c>
      <c r="M32" s="8">
        <f>TIME(0,L32,0)</f>
        <v>0.22083333333333333</v>
      </c>
    </row>
    <row r="33" spans="1:13" ht="12.75">
      <c r="A33" s="6" t="s">
        <v>26</v>
      </c>
      <c r="B33" s="6"/>
      <c r="C33" s="9">
        <f>B34-B32</f>
        <v>11</v>
      </c>
      <c r="D33" s="10"/>
      <c r="E33" s="9">
        <f>IF(C33&gt;($B$2*2),C33-($B$2*2),0)</f>
        <v>1</v>
      </c>
      <c r="F33" s="9">
        <f>IF(C33&lt;($B$2*2),(C33/2),$B$2)</f>
        <v>5</v>
      </c>
      <c r="G33" s="9">
        <f>ROUNDUP((F33/$B$5)*60,0)</f>
        <v>6</v>
      </c>
      <c r="H33" s="9">
        <f>IF(E33&lt;&gt;0,ROUNDUP((E33/$B$3)*60,0),E33)</f>
        <v>1</v>
      </c>
      <c r="I33" s="9">
        <f>ROUNDUP((F33/$B$5)*60,0)</f>
        <v>6</v>
      </c>
      <c r="J33" s="9">
        <f>G33+H33+I33</f>
        <v>13</v>
      </c>
      <c r="K33" s="7"/>
      <c r="L33" s="9">
        <f>L32+J33</f>
        <v>331</v>
      </c>
      <c r="M33" s="8">
        <f>TIME(0,L33,0)</f>
        <v>0.2298611111111111</v>
      </c>
    </row>
    <row r="34" spans="1:13" ht="12.75">
      <c r="A34" s="7" t="s">
        <v>41</v>
      </c>
      <c r="B34" s="6">
        <v>427</v>
      </c>
      <c r="C34" s="9"/>
      <c r="D34" s="11" t="s">
        <v>30</v>
      </c>
      <c r="E34" s="6"/>
      <c r="F34" s="6"/>
      <c r="G34" s="6"/>
      <c r="H34" s="6"/>
      <c r="I34" s="6"/>
      <c r="J34" s="6"/>
      <c r="K34" s="10">
        <f>ROUNDUP(IF(D34="Busy",(($B$1/2)*3),(IF(D34="Medium",$B$1,($B$1/2)))),0)</f>
        <v>2</v>
      </c>
      <c r="L34" s="9">
        <f>L33+K34</f>
        <v>333</v>
      </c>
      <c r="M34" s="8">
        <f>TIME(0,L34,0)</f>
        <v>0.23125</v>
      </c>
    </row>
    <row r="35" spans="1:13" ht="12.75">
      <c r="A35" s="6" t="s">
        <v>26</v>
      </c>
      <c r="B35" s="6"/>
      <c r="C35" s="9">
        <f>B36-B34</f>
        <v>30</v>
      </c>
      <c r="D35" s="10"/>
      <c r="E35" s="9">
        <f>IF(C35&gt;($B$2*2),C35-($B$2*2),0)</f>
        <v>20</v>
      </c>
      <c r="F35" s="9">
        <f>IF(C35&lt;($B$2*2),(C35/2),$B$2)</f>
        <v>5</v>
      </c>
      <c r="G35" s="9">
        <f>ROUNDUP((F35/$B$5)*60,0)</f>
        <v>6</v>
      </c>
      <c r="H35" s="9">
        <f>IF(E35&lt;&gt;0,ROUNDUP((E35/$B$3)*60,0),E35)</f>
        <v>11</v>
      </c>
      <c r="I35" s="9">
        <f>ROUNDUP((F35/$B$5)*60,0)</f>
        <v>6</v>
      </c>
      <c r="J35" s="9">
        <f>G35+H35+I35</f>
        <v>23</v>
      </c>
      <c r="K35" s="7"/>
      <c r="L35" s="9">
        <f>L34+J35</f>
        <v>356</v>
      </c>
      <c r="M35" s="8">
        <f>TIME(0,L35,0)</f>
        <v>0.24722222222222223</v>
      </c>
    </row>
    <row r="36" spans="1:13" ht="12.75">
      <c r="A36" s="7" t="s">
        <v>42</v>
      </c>
      <c r="B36" s="6">
        <v>457</v>
      </c>
      <c r="C36" s="9"/>
      <c r="D36" s="7" t="s">
        <v>43</v>
      </c>
      <c r="E36" s="6"/>
      <c r="F36" s="6"/>
      <c r="G36" s="6"/>
      <c r="H36" s="6"/>
      <c r="I36" s="6"/>
      <c r="J36" s="6"/>
      <c r="K36" s="7" t="s">
        <v>43</v>
      </c>
      <c r="L36" s="9">
        <f>L35</f>
        <v>356</v>
      </c>
      <c r="M36" s="8">
        <f>TIME(0,L36,0)</f>
        <v>0.24722222222222223</v>
      </c>
    </row>
    <row r="37" spans="1:13" ht="12.75">
      <c r="A37" s="7"/>
      <c r="B37" s="6"/>
      <c r="C37" s="9"/>
      <c r="D37" s="7"/>
      <c r="E37" s="6"/>
      <c r="F37" s="6"/>
      <c r="G37" s="6"/>
      <c r="H37" s="6"/>
      <c r="I37" s="6"/>
      <c r="J37" s="6"/>
      <c r="K37" s="6"/>
      <c r="L37" s="9"/>
      <c r="M37" s="12"/>
    </row>
    <row r="38" spans="1:13" ht="12.75">
      <c r="A38" s="13" t="s">
        <v>44</v>
      </c>
      <c r="B38" s="13" t="s">
        <v>45</v>
      </c>
      <c r="C38" s="14">
        <f>SUM(C10:C36)</f>
        <v>457</v>
      </c>
      <c r="D38" s="15"/>
      <c r="K38" s="13" t="s">
        <v>46</v>
      </c>
      <c r="M38" s="16">
        <f>M36</f>
        <v>0.24722222222222223</v>
      </c>
    </row>
  </sheetData>
  <dataValidations count="2">
    <dataValidation type="list" operator="equal" sqref="D12 D14 D16 D18 D20 D22 D24 D26 D28 D30 D32 D34">
      <formula1>"Busy,Medium,Idle"</formula1>
    </dataValidation>
    <dataValidation type="list" operator="equal" sqref="B4">
      <formula1>"Smooth,Fast,Slow"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Braithwaite</dc:creator>
  <cp:keywords/>
  <dc:description/>
  <cp:lastModifiedBy>Drew Braithwaite</cp:lastModifiedBy>
  <dcterms:created xsi:type="dcterms:W3CDTF">2013-01-16T17:28:10Z</dcterms:created>
  <dcterms:modified xsi:type="dcterms:W3CDTF">2013-01-25T09:47:28Z</dcterms:modified>
  <cp:category/>
  <cp:version/>
  <cp:contentType/>
  <cp:contentStatus/>
  <cp:revision>23</cp:revision>
</cp:coreProperties>
</file>